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L51" i="2" s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I30" i="3" l="1"/>
  <c r="EB3" i="1"/>
  <c r="EC3" i="1" s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G42" i="3" l="1"/>
  <c r="EC203" i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s="1"/>
</calcChain>
</file>

<file path=xl/sharedStrings.xml><?xml version="1.0" encoding="utf-8"?>
<sst xmlns="http://schemas.openxmlformats.org/spreadsheetml/2006/main" count="354" uniqueCount="229">
  <si>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</si>
  <si>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</si>
  <si>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</si>
  <si>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</si>
  <si>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</si>
  <si>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</si>
  <si>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</si>
  <si>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</si>
  <si>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</si>
  <si>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</si>
  <si>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</si>
  <si>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</si>
  <si>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</si>
  <si>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</si>
  <si>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</si>
  <si>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</si>
  <si>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</si>
  <si>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</si>
  <si>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</si>
  <si>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</si>
  <si>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</si>
  <si>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</si>
  <si>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</si>
  <si>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</si>
  <si>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</si>
  <si>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</si>
  <si>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</si>
  <si>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</si>
  <si>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</si>
  <si>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</si>
  <si>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</si>
  <si>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</si>
  <si>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</si>
  <si>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</si>
  <si>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</si>
  <si>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</si>
  <si>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</si>
  <si>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</si>
  <si>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</si>
  <si>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</si>
  <si>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</si>
  <si>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</si>
  <si>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</si>
  <si>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</si>
  <si>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</si>
  <si>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</si>
  <si>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</si>
  <si>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</si>
  <si>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</si>
  <si>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</si>
  <si>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</si>
  <si>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</si>
  <si>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</si>
  <si>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</si>
  <si>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</si>
  <si>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</si>
  <si>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</si>
  <si>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</si>
  <si>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</si>
  <si>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</si>
  <si>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</si>
  <si>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</si>
  <si>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</si>
  <si>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</si>
  <si>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</si>
  <si>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</si>
  <si>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</si>
  <si>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</si>
  <si>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</si>
  <si>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</si>
  <si>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</si>
  <si>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</si>
  <si>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</si>
  <si>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</si>
  <si>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</si>
  <si>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</si>
  <si>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</si>
  <si>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</si>
  <si>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</si>
  <si>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</si>
  <si>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</si>
  <si>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</si>
  <si>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</si>
  <si>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</si>
  <si>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</si>
  <si>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</si>
  <si>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</si>
  <si>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</si>
  <si>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</si>
  <si>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</si>
  <si>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</si>
  <si>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</si>
  <si>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</si>
  <si>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</si>
  <si>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</si>
  <si>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</si>
  <si>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</si>
  <si>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</si>
  <si>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</si>
  <si>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</si>
  <si>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</si>
  <si>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</si>
  <si>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</si>
  <si>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</si>
  <si>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</si>
  <si>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</si>
  <si>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</si>
  <si>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</si>
  <si>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</si>
  <si>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</si>
  <si>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</si>
  <si>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</si>
  <si>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</si>
  <si>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</si>
  <si>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</si>
  <si>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</si>
  <si>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</si>
  <si>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</si>
  <si>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</si>
  <si>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</si>
  <si>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</si>
  <si>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</si>
  <si>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</si>
  <si>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</si>
  <si>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</si>
  <si>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</si>
  <si>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</si>
  <si>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</si>
  <si>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</si>
  <si>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</si>
  <si>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</si>
  <si>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</si>
  <si>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</si>
  <si>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</si>
  <si>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</si>
  <si>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</si>
  <si>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</si>
  <si>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</si>
  <si>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</si>
  <si>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</si>
  <si>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</si>
  <si>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</si>
  <si>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</si>
  <si>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</si>
  <si>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</si>
  <si>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</si>
  <si>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</si>
  <si>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</si>
  <si>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</si>
  <si>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</si>
  <si>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</si>
  <si>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</si>
  <si>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</si>
  <si>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</si>
  <si>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</si>
  <si>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</si>
  <si>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</si>
  <si>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</si>
  <si>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</si>
  <si>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</si>
  <si>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</si>
  <si>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</si>
  <si>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</si>
  <si>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</si>
  <si>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</si>
  <si>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</si>
  <si>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</si>
  <si>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</si>
  <si>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</si>
  <si>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</si>
  <si>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</si>
  <si>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</si>
  <si>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</si>
  <si>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</si>
  <si>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</si>
  <si>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</si>
  <si>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</si>
  <si>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</si>
  <si>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</si>
  <si>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</si>
  <si>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</si>
  <si>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</si>
  <si>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</si>
  <si>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</si>
  <si>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</si>
  <si>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</si>
  <si>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</si>
  <si>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</si>
  <si>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</si>
  <si>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</si>
  <si>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</si>
  <si>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</si>
  <si>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</si>
  <si>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</si>
  <si>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</si>
  <si>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</si>
  <si>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</si>
  <si>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</si>
  <si>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</si>
  <si>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</si>
  <si>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</si>
  <si>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</si>
  <si>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</si>
  <si>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</si>
  <si>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</si>
  <si>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55°22'39.5"</t>
  </si>
  <si>
    <t>123°16'39.3"</t>
  </si>
  <si>
    <t>NE, CL</t>
  </si>
  <si>
    <t>Dec-09-19</t>
  </si>
  <si>
    <t>Blackwater</t>
  </si>
  <si>
    <t>0 - 25%</t>
  </si>
  <si>
    <t>E</t>
  </si>
  <si>
    <t>680-720m</t>
  </si>
  <si>
    <t>Ungulate, Beaver</t>
  </si>
  <si>
    <t>Stream</t>
  </si>
  <si>
    <t>Flate - Gentle slopes</t>
  </si>
  <si>
    <t>No</t>
  </si>
  <si>
    <t>4WD + Snowmobile + Walk-in 575m</t>
  </si>
  <si>
    <t>4WD + Quad + Walk-in 575m</t>
  </si>
  <si>
    <t>Existing road system + Establish new trails</t>
  </si>
  <si>
    <t>Powerline access Rd. @ 46km Finlay FSR</t>
  </si>
  <si>
    <t>Existing</t>
  </si>
  <si>
    <t>Minor 2020 / Major 2021</t>
  </si>
  <si>
    <t>Sanitation harvest / Salvage Harvest</t>
  </si>
  <si>
    <t>Poly 28 is a susceptible stand of mature spruce with a signifiant current population of IBS (dominantly code 1). This population appears to be holding and likely expanding given the ratio of greys, code 5 and code 1. There is significant evidence of historic IBS activity.  Within 2-4 years it is likely the remainding mature spruce will succumb to the expanding IBS population. A sanitation and salvage harvest should be considered. The use of trap trees could keep the population contained unitl harvest date.</t>
  </si>
  <si>
    <t>Sx(EpBl); SxEpBl</t>
  </si>
  <si>
    <t>N/A</t>
  </si>
  <si>
    <t>FH208040007</t>
  </si>
  <si>
    <t>093 O06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</si>
</sst>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4" fillId="7" borderId="0" xfId="0" applyFont="1" applyFill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abSelected="1" topLeftCell="CI1" zoomScale="150" zoomScaleNormal="150" workbookViewId="0">
      <selection activeCell="DE3" sqref="DE3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8" style="6" customWidth="1"/>
    <col min="7" max="7" width="8.85546875" style="6" customWidth="1"/>
    <col min="8" max="8" width="9.4257812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2" t="s">
        <v>209</v>
      </c>
      <c r="B3" s="192" t="s">
        <v>228</v>
      </c>
      <c r="C3" s="180">
        <v>28</v>
      </c>
      <c r="D3" s="180">
        <v>38</v>
      </c>
      <c r="E3" s="180">
        <v>3100</v>
      </c>
      <c r="F3" s="191" t="s">
        <v>208</v>
      </c>
      <c r="G3" s="190" t="s">
        <v>205</v>
      </c>
      <c r="H3" s="190" t="s">
        <v>206</v>
      </c>
      <c r="I3" s="6" t="s">
        <v>198</v>
      </c>
      <c r="J3" s="192" t="s">
        <v>227</v>
      </c>
      <c r="K3" s="6" t="s">
        <v>199</v>
      </c>
      <c r="L3" s="190" t="s">
        <v>207</v>
      </c>
      <c r="M3" s="6" t="s">
        <v>200</v>
      </c>
      <c r="N3" s="6">
        <v>1</v>
      </c>
      <c r="O3" s="180">
        <v>1</v>
      </c>
      <c r="P3" s="181">
        <v>1</v>
      </c>
      <c r="Q3" s="182">
        <v>700</v>
      </c>
      <c r="R3" s="182">
        <v>800</v>
      </c>
      <c r="S3" s="188">
        <v>10</v>
      </c>
      <c r="T3" s="184"/>
      <c r="U3" s="184"/>
      <c r="V3" s="184"/>
      <c r="W3" s="184"/>
      <c r="X3" s="184"/>
      <c r="Y3" s="184"/>
      <c r="Z3" s="184">
        <v>3</v>
      </c>
      <c r="AA3" s="184"/>
      <c r="AB3" s="184"/>
      <c r="AC3" s="186">
        <v>16</v>
      </c>
      <c r="AD3" s="184"/>
      <c r="AE3" s="184"/>
      <c r="AF3" s="184"/>
      <c r="AG3" s="184"/>
      <c r="AH3" s="184"/>
      <c r="AI3" s="184"/>
      <c r="AJ3" s="184">
        <v>2</v>
      </c>
      <c r="AK3" s="184"/>
      <c r="AL3" s="184"/>
      <c r="AM3" s="186">
        <v>13</v>
      </c>
      <c r="AN3" s="184"/>
      <c r="AO3" s="184"/>
      <c r="AP3" s="184"/>
      <c r="AQ3" s="184"/>
      <c r="AR3" s="184">
        <v>1</v>
      </c>
      <c r="AS3" s="184"/>
      <c r="AT3" s="184"/>
      <c r="AU3" s="184"/>
      <c r="AV3" s="184"/>
      <c r="AW3" s="186">
        <v>4</v>
      </c>
      <c r="AX3" s="184"/>
      <c r="AY3" s="184"/>
      <c r="AZ3" s="184"/>
      <c r="BA3" s="184"/>
      <c r="BB3" s="184"/>
      <c r="BC3" s="184"/>
      <c r="BD3" s="184"/>
      <c r="BE3" s="184"/>
      <c r="BF3" s="184"/>
      <c r="BG3" s="186">
        <v>1</v>
      </c>
      <c r="BH3" s="184"/>
      <c r="BI3" s="184"/>
      <c r="BJ3" s="184"/>
      <c r="BK3" s="184"/>
      <c r="BL3" s="184"/>
      <c r="BM3" s="184"/>
      <c r="BN3" s="184"/>
      <c r="BO3" s="184"/>
      <c r="BP3" s="184"/>
      <c r="BQ3" s="186"/>
      <c r="BR3" s="184"/>
      <c r="BS3" s="184"/>
      <c r="BT3" s="184"/>
      <c r="BU3" s="184"/>
      <c r="BV3" s="184"/>
      <c r="BW3" s="184"/>
      <c r="BX3" s="184"/>
      <c r="BY3" s="184"/>
      <c r="BZ3" s="184"/>
      <c r="CA3" s="186">
        <v>1</v>
      </c>
      <c r="CB3" s="184"/>
      <c r="CC3" s="184"/>
      <c r="CD3" s="184"/>
      <c r="CE3" s="184"/>
      <c r="CF3" s="184"/>
      <c r="CG3" s="184"/>
      <c r="CH3" s="184"/>
      <c r="CI3" s="184"/>
      <c r="CJ3" s="184"/>
      <c r="CK3" s="186">
        <v>1</v>
      </c>
      <c r="CL3" s="184">
        <v>1</v>
      </c>
      <c r="CM3" s="184"/>
      <c r="CN3" s="184"/>
      <c r="CO3" s="184"/>
      <c r="CP3" s="184"/>
      <c r="CQ3" s="184"/>
      <c r="CR3" s="184"/>
      <c r="CS3" s="184"/>
      <c r="CT3" s="184"/>
      <c r="CU3" s="186"/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1</v>
      </c>
      <c r="DF3" s="184">
        <v>2</v>
      </c>
      <c r="DG3" s="184">
        <v>0</v>
      </c>
      <c r="DH3" s="184">
        <v>2</v>
      </c>
      <c r="DI3" s="184">
        <v>0</v>
      </c>
      <c r="DJ3" s="184">
        <v>0</v>
      </c>
      <c r="DK3" s="184">
        <v>2</v>
      </c>
      <c r="DL3" s="184">
        <v>1</v>
      </c>
      <c r="DM3" s="184">
        <v>6</v>
      </c>
      <c r="DN3" s="184">
        <v>0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46</v>
      </c>
      <c r="DS3" s="6">
        <f t="shared" si="0"/>
        <v>1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1</v>
      </c>
      <c r="DX3" s="6">
        <f t="shared" si="0"/>
        <v>0</v>
      </c>
      <c r="DY3" s="6">
        <f t="shared" si="0"/>
        <v>5</v>
      </c>
      <c r="DZ3" s="6">
        <f t="shared" si="0"/>
        <v>0</v>
      </c>
      <c r="EA3" s="6">
        <f t="shared" si="0"/>
        <v>0</v>
      </c>
      <c r="EB3" s="6">
        <f>DR3+DS3+DT3+DU3+DV3+DW3+DX3</f>
        <v>48</v>
      </c>
      <c r="EC3" s="6">
        <f>DY3+DZ3+EA3+EB3</f>
        <v>53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530</v>
      </c>
      <c r="D8" s="6">
        <f>A8*D3</f>
        <v>20140</v>
      </c>
      <c r="I8" s="96" t="s">
        <v>52</v>
      </c>
      <c r="J8" s="6">
        <f>TOTALS!D20*D3</f>
        <v>17480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380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380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1</v>
      </c>
      <c r="E14" s="6">
        <v>1</v>
      </c>
      <c r="F14" s="96">
        <f>(T203*0.2125)+(AD203*0.275)+(AN203*0.325)+(AX203*0.375)+(BH203*0.425)+(BR203*0.475)+(CB203*0.525)+(CL203*0.575)+(CV203*0.601)</f>
        <v>0.57499999999999996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1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1</v>
      </c>
      <c r="E18" s="6">
        <v>5</v>
      </c>
      <c r="F18" s="96">
        <f>(X203*0.2125)+(AH203*0.275)+(AR203*0.325)+(BB203*0.375)+(BL203*0.425)+(BV203*0.475)+(CF203*0.525)+(CP203*0.575)+(CZ203*0.601)</f>
        <v>0.32500000000000001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>
        <f t="shared" ref="C22:C27" si="15">F14/B14</f>
        <v>0.57499999999999996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>
        <f t="shared" si="15"/>
        <v>0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>
        <f t="shared" si="15"/>
        <v>0.32500000000000001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1.8867924528301887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1.8867924528301887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90.566037735849065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1</v>
      </c>
      <c r="P203" s="43"/>
      <c r="S203" s="44">
        <f>SUM(S3:S202)</f>
        <v>10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3</v>
      </c>
      <c r="AA203" s="29">
        <f t="shared" si="100"/>
        <v>0</v>
      </c>
      <c r="AB203" s="29">
        <f t="shared" si="100"/>
        <v>0</v>
      </c>
      <c r="AC203" s="44">
        <f t="shared" si="100"/>
        <v>16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2</v>
      </c>
      <c r="AK203" s="29">
        <f t="shared" si="101"/>
        <v>0</v>
      </c>
      <c r="AL203" s="29">
        <f t="shared" si="101"/>
        <v>0</v>
      </c>
      <c r="AM203" s="44">
        <f t="shared" si="101"/>
        <v>13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1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4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1</v>
      </c>
      <c r="CL203" s="29">
        <f t="shared" si="104"/>
        <v>1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46</v>
      </c>
      <c r="DS203" s="29">
        <f t="shared" si="106"/>
        <v>1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1</v>
      </c>
      <c r="DX203" s="29">
        <f t="shared" si="106"/>
        <v>0</v>
      </c>
      <c r="DY203" s="29">
        <f t="shared" si="106"/>
        <v>5</v>
      </c>
      <c r="DZ203" s="29">
        <f t="shared" si="106"/>
        <v>0</v>
      </c>
      <c r="EA203" s="29">
        <f t="shared" si="106"/>
        <v>0</v>
      </c>
      <c r="EB203" s="29">
        <f t="shared" si="106"/>
        <v>48</v>
      </c>
      <c r="EC203" s="29">
        <f t="shared" si="106"/>
        <v>53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12" workbookViewId="0">
      <selection activeCell="A12" sqref="A1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Blackwater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093 O06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28</v>
      </c>
      <c r="F8" s="45"/>
      <c r="H8" s="46" t="s">
        <v>77</v>
      </c>
      <c r="I8" s="45"/>
      <c r="J8" s="136" t="str">
        <f>ENTRY!L3</f>
        <v>NE, CL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Dec-09-19</v>
      </c>
      <c r="F10" s="45"/>
      <c r="H10" s="46" t="s">
        <v>81</v>
      </c>
      <c r="I10" s="46" t="s">
        <v>82</v>
      </c>
      <c r="J10" s="136" t="str">
        <f>ENTRY!G3</f>
        <v>55°22'39.5"</v>
      </c>
      <c r="K10" s="46" t="s">
        <v>83</v>
      </c>
      <c r="L10" s="136" t="str">
        <f>ENTRY!H3</f>
        <v>123°16'39.3"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38</v>
      </c>
      <c r="F11" s="45"/>
      <c r="H11" s="46" t="s">
        <v>85</v>
      </c>
      <c r="I11" s="45"/>
      <c r="J11" s="45"/>
      <c r="K11" s="136">
        <f>ENTRY!E3</f>
        <v>3100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46</v>
      </c>
      <c r="E18" s="80">
        <f>ENTRY!DS203</f>
        <v>1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1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460</v>
      </c>
      <c r="E20" s="100">
        <f>ENTRY!DS203/ENTRY!DQ203*10</f>
        <v>10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10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86.79245283018868</v>
      </c>
      <c r="E22" s="100">
        <f>ENTRY!J9/ENTRY!D8*100</f>
        <v>1.8867924528301887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1.8867924528301887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5</v>
      </c>
      <c r="H31" s="83"/>
      <c r="I31" s="102">
        <f>ENTRY!DY203/ENTRY!DQ203*10</f>
        <v>50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1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5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48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90.566037735849065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10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3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16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2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13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1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4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1</v>
      </c>
      <c r="F58" s="80">
        <f>SUM(ENTRY!CL3:'ENTRY'!CL202)</f>
        <v>1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46</v>
      </c>
      <c r="F60" s="144">
        <f t="shared" si="0"/>
        <v>1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1</v>
      </c>
      <c r="K60" s="144">
        <f t="shared" si="0"/>
        <v>0</v>
      </c>
      <c r="L60" s="145">
        <f t="shared" si="0"/>
        <v>5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2</v>
      </c>
      <c r="G10" s="79">
        <f>ENTRY!DJ3</f>
        <v>0</v>
      </c>
      <c r="H10" s="79">
        <f>ENTRY!DF3</f>
        <v>2</v>
      </c>
      <c r="I10" s="79">
        <f>ENTRY!DL3</f>
        <v>1</v>
      </c>
      <c r="J10" s="79">
        <f>ENTRY!DN3</f>
        <v>0</v>
      </c>
      <c r="K10" s="79">
        <f>ENTRY!DM3</f>
        <v>6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2</v>
      </c>
      <c r="G30" s="118">
        <f t="shared" si="0"/>
        <v>0</v>
      </c>
      <c r="H30" s="117">
        <f t="shared" si="0"/>
        <v>2</v>
      </c>
      <c r="I30" s="118">
        <f t="shared" si="0"/>
        <v>1</v>
      </c>
      <c r="J30" s="117">
        <f t="shared" si="0"/>
        <v>0</v>
      </c>
      <c r="K30" s="118">
        <f t="shared" si="0"/>
        <v>6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2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4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256.31897472410111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35" zoomScale="150" zoomScaleNormal="150" workbookViewId="0">
      <selection activeCell="B40" sqref="B40:N43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710937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Blackwater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093 O06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28</v>
      </c>
      <c r="F8" s="127"/>
      <c r="G8" s="127"/>
      <c r="H8" s="50"/>
      <c r="I8" s="126" t="s">
        <v>169</v>
      </c>
      <c r="J8" s="127"/>
      <c r="K8" s="127"/>
      <c r="L8" s="134" t="str">
        <f>ENTRY!L3</f>
        <v>NE, CL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38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Dec-09-19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55°22'39.5"</v>
      </c>
      <c r="F11" s="133" t="s">
        <v>83</v>
      </c>
      <c r="G11" s="136" t="str">
        <f>ENTRY!H3</f>
        <v>123°16'39.3"</v>
      </c>
      <c r="H11" s="50"/>
      <c r="I11" s="129" t="s">
        <v>85</v>
      </c>
      <c r="J11" s="127"/>
      <c r="K11" s="127"/>
      <c r="L11" s="134">
        <f>ENTRY!E3</f>
        <v>3100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93" t="s">
        <v>220</v>
      </c>
      <c r="F16" s="193"/>
      <c r="G16" s="138"/>
      <c r="H16" s="52" t="s">
        <v>174</v>
      </c>
      <c r="I16" s="50"/>
      <c r="J16" s="98" t="s">
        <v>225</v>
      </c>
      <c r="K16" s="50"/>
      <c r="L16" s="52" t="s">
        <v>175</v>
      </c>
      <c r="M16" s="138" t="s">
        <v>210</v>
      </c>
      <c r="N16" s="50"/>
      <c r="O16" s="15"/>
    </row>
    <row r="17" spans="1:15" x14ac:dyDescent="0.2">
      <c r="A17" s="14"/>
      <c r="B17" s="50"/>
      <c r="C17" s="50"/>
      <c r="D17" s="50"/>
      <c r="E17" s="193"/>
      <c r="F17" s="193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215</v>
      </c>
      <c r="F18" s="138"/>
      <c r="G18" s="138"/>
      <c r="H18" s="52" t="s">
        <v>177</v>
      </c>
      <c r="I18" s="50"/>
      <c r="J18" s="98" t="s">
        <v>214</v>
      </c>
      <c r="K18" s="138"/>
      <c r="L18" s="52" t="s">
        <v>178</v>
      </c>
      <c r="M18" s="138" t="s">
        <v>211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89" t="s">
        <v>216</v>
      </c>
      <c r="G20" s="98"/>
      <c r="H20" s="52" t="s">
        <v>180</v>
      </c>
      <c r="I20" s="50"/>
      <c r="J20" s="98" t="s">
        <v>213</v>
      </c>
      <c r="K20" s="50"/>
      <c r="L20" s="52" t="s">
        <v>181</v>
      </c>
      <c r="M20" s="50"/>
      <c r="N20" s="138" t="s">
        <v>212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217</v>
      </c>
      <c r="F24" s="50"/>
      <c r="G24" s="50"/>
      <c r="H24" s="52" t="s">
        <v>184</v>
      </c>
      <c r="I24" s="50"/>
      <c r="J24" s="98" t="s">
        <v>218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219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221</v>
      </c>
      <c r="G30" s="50"/>
      <c r="H30" s="50"/>
      <c r="I30" s="52" t="s">
        <v>188</v>
      </c>
      <c r="J30" s="50"/>
      <c r="K30" s="50"/>
      <c r="L30" s="139" t="s">
        <v>140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140</v>
      </c>
      <c r="F32" s="50"/>
      <c r="G32" s="50"/>
      <c r="H32" s="50"/>
      <c r="I32" s="52" t="s">
        <v>190</v>
      </c>
      <c r="J32" s="50"/>
      <c r="K32" s="50"/>
      <c r="L32" s="98" t="s">
        <v>143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140</v>
      </c>
      <c r="F34" s="138"/>
      <c r="G34" s="50"/>
      <c r="H34" s="50"/>
      <c r="I34" s="52" t="s">
        <v>192</v>
      </c>
      <c r="J34" s="50"/>
      <c r="K34" s="50"/>
      <c r="L34" s="98" t="s">
        <v>222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223</v>
      </c>
      <c r="F38" s="177"/>
      <c r="G38" s="131"/>
      <c r="H38" s="50"/>
      <c r="I38" s="156" t="s">
        <v>195</v>
      </c>
      <c r="J38" s="50"/>
      <c r="K38" s="50"/>
      <c r="L38" s="138" t="s">
        <v>226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4" t="s">
        <v>224</v>
      </c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5"/>
    </row>
    <row r="41" spans="1:15" x14ac:dyDescent="0.2">
      <c r="A41" s="76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5"/>
    </row>
    <row r="42" spans="1:15" x14ac:dyDescent="0.2">
      <c r="A42" s="76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5"/>
    </row>
    <row r="43" spans="1:15" ht="30" customHeight="1" x14ac:dyDescent="0.2">
      <c r="A43" s="76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2">
    <mergeCell ref="E16:F17"/>
    <mergeCell ref="B40:N43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2020-01-19T01:11:11Z</dcterms:modified>
</cp:coreProperties>
</file>